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Поставка павильонов модульных из металла_23.12.2025\"/>
    </mc:Choice>
  </mc:AlternateContent>
  <xr:revisionPtr revIDLastSave="0" documentId="13_ncr:1_{6CA62EAA-3F4C-4BD5-A3BA-A0E9FB9ACFBE}" xr6:coauthVersionLast="45" xr6:coauthVersionMax="45" xr10:uidLastSave="{00000000-0000-0000-0000-000000000000}"/>
  <bookViews>
    <workbookView xWindow="-109" yWindow="-109" windowWidth="21164" windowHeight="12600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НМЦД'!$A$1:$K$65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2" i="2" l="1"/>
  <c r="K51" i="2"/>
  <c r="K47" i="2"/>
  <c r="K46" i="2"/>
  <c r="K42" i="2"/>
  <c r="K41" i="2"/>
  <c r="K37" i="2"/>
  <c r="K36" i="2"/>
  <c r="K32" i="2"/>
  <c r="K31" i="2"/>
  <c r="K27" i="2"/>
  <c r="K26" i="2"/>
  <c r="K22" i="2"/>
  <c r="K21" i="2"/>
  <c r="K17" i="2"/>
  <c r="K16" i="2"/>
  <c r="K12" i="2"/>
  <c r="K11" i="2"/>
  <c r="H39" i="2" l="1"/>
  <c r="I39" i="2"/>
  <c r="K39" i="2" l="1"/>
  <c r="G39" i="2"/>
  <c r="I34" i="2" l="1"/>
  <c r="K34" i="2" s="1"/>
  <c r="H34" i="2"/>
  <c r="F32" i="2"/>
  <c r="E32" i="2"/>
  <c r="E31" i="2" s="1"/>
  <c r="D32" i="2"/>
  <c r="F31" i="2"/>
  <c r="D31" i="2"/>
  <c r="I29" i="2"/>
  <c r="K29" i="2" s="1"/>
  <c r="H29" i="2"/>
  <c r="F27" i="2"/>
  <c r="F26" i="2" s="1"/>
  <c r="E27" i="2"/>
  <c r="E26" i="2" s="1"/>
  <c r="D27" i="2"/>
  <c r="D26" i="2"/>
  <c r="F37" i="2"/>
  <c r="F36" i="2" s="1"/>
  <c r="E37" i="2"/>
  <c r="E36" i="2" s="1"/>
  <c r="D37" i="2"/>
  <c r="D36" i="2"/>
  <c r="I44" i="2"/>
  <c r="K44" i="2" s="1"/>
  <c r="H44" i="2"/>
  <c r="F42" i="2"/>
  <c r="F41" i="2" s="1"/>
  <c r="E42" i="2"/>
  <c r="E41" i="2" s="1"/>
  <c r="D42" i="2"/>
  <c r="D41" i="2" s="1"/>
  <c r="I49" i="2"/>
  <c r="K49" i="2" s="1"/>
  <c r="H49" i="2"/>
  <c r="F47" i="2"/>
  <c r="F46" i="2" s="1"/>
  <c r="E47" i="2"/>
  <c r="E46" i="2" s="1"/>
  <c r="D47" i="2"/>
  <c r="D46" i="2" s="1"/>
  <c r="I54" i="2"/>
  <c r="K54" i="2" s="1"/>
  <c r="H54" i="2"/>
  <c r="F52" i="2"/>
  <c r="F51" i="2" s="1"/>
  <c r="E52" i="2"/>
  <c r="E51" i="2" s="1"/>
  <c r="D52" i="2"/>
  <c r="D51" i="2" s="1"/>
  <c r="I41" i="2" l="1"/>
  <c r="I36" i="2"/>
  <c r="I37" i="2" s="1"/>
  <c r="I46" i="2"/>
  <c r="I47" i="2" s="1"/>
  <c r="I42" i="2"/>
  <c r="I26" i="2"/>
  <c r="I31" i="2"/>
  <c r="I32" i="2"/>
  <c r="G34" i="2"/>
  <c r="G29" i="2"/>
  <c r="I27" i="2"/>
  <c r="I51" i="2"/>
  <c r="I52" i="2" s="1"/>
  <c r="G44" i="2"/>
  <c r="G49" i="2"/>
  <c r="G54" i="2"/>
  <c r="I24" i="2"/>
  <c r="K24" i="2" s="1"/>
  <c r="H24" i="2"/>
  <c r="F22" i="2"/>
  <c r="F21" i="2" s="1"/>
  <c r="E22" i="2"/>
  <c r="E21" i="2" s="1"/>
  <c r="D22" i="2"/>
  <c r="D21" i="2" s="1"/>
  <c r="F17" i="2"/>
  <c r="F16" i="2" s="1"/>
  <c r="E17" i="2"/>
  <c r="E16" i="2" s="1"/>
  <c r="D17" i="2"/>
  <c r="D16" i="2" s="1"/>
  <c r="E12" i="2"/>
  <c r="F12" i="2"/>
  <c r="D12" i="2"/>
  <c r="I21" i="2" l="1"/>
  <c r="I22" i="2" s="1"/>
  <c r="I16" i="2"/>
  <c r="G24" i="2"/>
  <c r="I19" i="2"/>
  <c r="K19" i="2" s="1"/>
  <c r="H19" i="2"/>
  <c r="I17" i="2" l="1"/>
  <c r="G19" i="2"/>
  <c r="D11" i="2" l="1"/>
  <c r="H14" i="2"/>
  <c r="I14" i="2"/>
  <c r="K14" i="2" s="1"/>
  <c r="K59" i="2" s="1"/>
  <c r="K57" i="2" l="1"/>
  <c r="K56" i="2" s="1"/>
  <c r="G14" i="2"/>
  <c r="E11" i="2" l="1"/>
  <c r="F11" i="2"/>
  <c r="I11" i="2" l="1"/>
  <c r="I12" i="2" s="1"/>
</calcChain>
</file>

<file path=xl/sharedStrings.xml><?xml version="1.0" encoding="utf-8"?>
<sst xmlns="http://schemas.openxmlformats.org/spreadsheetml/2006/main" count="280" uniqueCount="43">
  <si>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</si>
  <si>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</si>
  <si>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</si>
  <si>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</si>
  <si>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</si>
  <si>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</si>
  <si>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</si>
  <si>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</si>
  <si>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</si>
  <si>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</si>
  <si>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</si>
  <si>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</si>
  <si>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Количество работ, услуг</t>
  </si>
  <si>
    <t>Стоимость работ, услуг</t>
  </si>
  <si>
    <t>Цена за единицу</t>
  </si>
  <si>
    <t>Количество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</si>
  <si>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</si>
  <si>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</si>
  <si>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</si>
  <si>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</si>
  <si>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На основании указанных в настоящем расчете единичных расценок будет сформирована  Смета, являющаяся приложением 3 к Договору (путем снижения цены каждой позиции на коэффициент, который равен отношению предложенной победителем закупки Цены договора к начальной (максимальной) цене Договора).</t>
  </si>
  <si>
    <t>Различия между максимальной и мининимальной ценой (в %)</t>
  </si>
  <si>
    <t>Должность</t>
  </si>
  <si>
    <t>ФИО</t>
  </si>
  <si>
    <t>Цена за единицу товара, услуги без учета налога на добавленную стоимость</t>
  </si>
  <si>
    <t>Цена за единицу товара, услуги с учетом налога на добавленную стоимость</t>
  </si>
  <si>
    <t>Итого начальная (максимальная) цена контракта (цена лота), начальная цена единицы товара, услуги, начальная сумма цен единиц работ, услуг без учета налога на добавленную стоимость</t>
  </si>
  <si>
    <t>Итого начальная максимальная) цена контракта (цена лота), начальная цена единицы товара, услуги, начальная сумма цен единиц работ, услуг с учетом налога на добавленную стоимость</t>
  </si>
  <si>
    <t>Павильон модульный из металла</t>
  </si>
  <si>
    <t>штука</t>
  </si>
  <si>
    <t>Стол офисный</t>
  </si>
  <si>
    <t>Стол обеденный</t>
  </si>
  <si>
    <t>Тумба подкатная</t>
  </si>
  <si>
    <t>Шкаф для бумаг</t>
  </si>
  <si>
    <t>Шкаф для одежды</t>
  </si>
  <si>
    <t>Кресло рабочее</t>
  </si>
  <si>
    <t>Стул офисный</t>
  </si>
  <si>
    <t>Вешалка напольная</t>
  </si>
  <si>
    <t>30.12.2025</t>
  </si>
  <si>
    <t>Расчет начальной (максимальной) цены договора 
на поставку павильонов модульных из металла, оснащенных мебелью, 
 с использованием метода анализа рыночной стоимости закупаемых товаров, работ, услуг</t>
  </si>
  <si>
    <t>Стоимость начальной (максимальной) цены Договора составляет:  1 782 276,69 руб., в том числе НДС 22%.</t>
  </si>
  <si>
    <t>Дата составления таблицы "20" декабря 2025 г.</t>
  </si>
  <si>
    <t>Способ определения поставщика (подрядчика, исполнителя) - Запрос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</si>
</sst>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3" fillId="0" borderId="0"/>
    <xf numFmtId="0" fontId="3" fillId="0" borderId="0"/>
    <xf numFmtId="0" fontId="8" fillId="0" borderId="0"/>
    <xf numFmtId="0" fontId="2" fillId="0" borderId="0"/>
  </cellStyleXfs>
  <cellXfs count="75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0" fontId="11" fillId="0" borderId="7" xfId="0" applyFont="1" applyFill="1" applyBorder="1" applyAlignment="1">
      <alignment vertical="center" wrapText="1"/>
    </xf>
    <xf numFmtId="4" fontId="14" fillId="0" borderId="7" xfId="4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6" applyFont="1" applyFill="1"/>
    <xf numFmtId="0" fontId="10" fillId="0" borderId="0" xfId="0" applyFont="1" applyFill="1" applyAlignment="1">
      <alignment vertical="top" wrapText="1"/>
    </xf>
    <xf numFmtId="0" fontId="5" fillId="0" borderId="0" xfId="0" applyFont="1" applyFill="1"/>
    <xf numFmtId="14" fontId="4" fillId="0" borderId="0" xfId="0" applyNumberFormat="1" applyFont="1" applyFill="1"/>
    <xf numFmtId="0" fontId="4" fillId="0" borderId="0" xfId="0" applyFont="1" applyFill="1" applyAlignment="1">
      <alignment horizontal="center"/>
    </xf>
    <xf numFmtId="10" fontId="15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 wrapText="1"/>
    </xf>
    <xf numFmtId="9" fontId="15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1" fillId="0" borderId="5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4" fontId="16" fillId="0" borderId="7" xfId="7" applyNumberFormat="1" applyFont="1" applyFill="1" applyBorder="1" applyAlignment="1">
      <alignment horizontal="center" vertical="center" wrapText="1" shrinkToFit="1"/>
    </xf>
    <xf numFmtId="4" fontId="18" fillId="0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14" fontId="10" fillId="0" borderId="7" xfId="0" applyNumberFormat="1" applyFont="1" applyFill="1" applyBorder="1" applyAlignment="1">
      <alignment horizontal="center" vertical="center"/>
    </xf>
    <xf numFmtId="49" fontId="10" fillId="0" borderId="7" xfId="7" applyNumberFormat="1" applyFont="1" applyFill="1" applyBorder="1" applyAlignment="1">
      <alignment horizontal="center" vertical="center"/>
    </xf>
    <xf numFmtId="10" fontId="15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1" fontId="14" fillId="0" borderId="2" xfId="4" applyNumberFormat="1" applyFont="1" applyBorder="1" applyAlignment="1">
      <alignment horizontal="center" vertical="center" wrapText="1"/>
    </xf>
    <xf numFmtId="1" fontId="14" fillId="0" borderId="4" xfId="4" applyNumberFormat="1" applyFont="1" applyBorder="1" applyAlignment="1">
      <alignment horizontal="center" vertical="center" wrapText="1"/>
    </xf>
    <xf numFmtId="1" fontId="14" fillId="0" borderId="6" xfId="4" applyNumberFormat="1" applyFont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0" fontId="15" fillId="0" borderId="2" xfId="0" applyNumberFormat="1" applyFont="1" applyBorder="1" applyAlignment="1">
      <alignment horizontal="center" vertical="center" wrapText="1"/>
    </xf>
    <xf numFmtId="10" fontId="15" fillId="0" borderId="4" xfId="0" applyNumberFormat="1" applyFont="1" applyBorder="1" applyAlignment="1">
      <alignment horizontal="center" vertical="center" wrapText="1"/>
    </xf>
    <xf numFmtId="10" fontId="15" fillId="0" borderId="6" xfId="0" applyNumberFormat="1" applyFont="1" applyBorder="1" applyAlignment="1">
      <alignment horizontal="center" vertical="center" wrapText="1"/>
    </xf>
    <xf numFmtId="166" fontId="10" fillId="0" borderId="0" xfId="6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67"/>
  <sheetViews>
    <sheetView tabSelected="1" view="pageBreakPreview" topLeftCell="A59" zoomScale="70" zoomScaleNormal="90" zoomScaleSheetLayoutView="70" workbookViewId="0">
      <selection activeCell="G5" sqref="G5:K5"/>
    </sheetView>
  </sheetViews>
  <sheetFormatPr defaultColWidth="9.09765625" defaultRowHeight="15.3" x14ac:dyDescent="0.3"/>
  <cols>
    <col min="1" max="1" width="35.59765625" style="1" customWidth="1"/>
    <col min="2" max="2" width="32.3984375" style="1" customWidth="1"/>
    <col min="3" max="3" width="15.8984375" style="1" customWidth="1"/>
    <col min="4" max="4" width="22.3984375" style="1" customWidth="1"/>
    <col min="5" max="5" width="23" style="1" customWidth="1"/>
    <col min="6" max="7" width="22.3984375" style="1" customWidth="1"/>
    <col min="8" max="8" width="37.3984375" style="1" customWidth="1"/>
    <col min="9" max="9" width="20.3984375" style="15" customWidth="1"/>
    <col min="10" max="10" width="16.3984375" style="1" customWidth="1"/>
    <col min="11" max="11" width="22.09765625" style="1" customWidth="1"/>
    <col min="12" max="16384" width="9.09765625" style="1"/>
  </cols>
  <sheetData>
    <row r="1" spans="1:11" ht="24.85" customHeight="1" x14ac:dyDescent="0.3">
      <c r="G1" s="32" t="s">
        <v>19</v>
      </c>
      <c r="H1" s="32"/>
      <c r="I1" s="32"/>
      <c r="J1" s="32"/>
      <c r="K1" s="32"/>
    </row>
    <row r="2" spans="1:11" ht="63.85" customHeight="1" x14ac:dyDescent="0.3">
      <c r="A2" s="33" t="s">
        <v>39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5" hidden="1" customHeight="1" x14ac:dyDescent="0.3">
      <c r="A3" s="34"/>
      <c r="B3" s="34"/>
      <c r="C3" s="34"/>
      <c r="D3" s="34"/>
      <c r="E3" s="34"/>
      <c r="F3" s="34"/>
      <c r="G3" s="34"/>
      <c r="H3" s="34"/>
      <c r="I3" s="35"/>
      <c r="J3" s="34"/>
      <c r="K3" s="34"/>
    </row>
    <row r="4" spans="1:11" ht="12.85" customHeight="1" x14ac:dyDescent="0.3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44.35" customHeight="1" x14ac:dyDescent="0.3">
      <c r="A5" s="2"/>
      <c r="B5" s="2"/>
      <c r="C5" s="2"/>
      <c r="D5" s="2"/>
      <c r="E5" s="2"/>
      <c r="F5" s="2"/>
      <c r="G5" s="50" t="s">
        <v>42</v>
      </c>
      <c r="H5" s="50"/>
      <c r="I5" s="50"/>
      <c r="J5" s="50"/>
      <c r="K5" s="50"/>
    </row>
    <row r="6" spans="1:11" ht="37.5" customHeight="1" x14ac:dyDescent="0.3">
      <c r="A6" s="51" t="s">
        <v>7</v>
      </c>
      <c r="B6" s="51" t="s">
        <v>0</v>
      </c>
      <c r="C6" s="51" t="s">
        <v>1</v>
      </c>
      <c r="D6" s="43" t="s">
        <v>14</v>
      </c>
      <c r="E6" s="44"/>
      <c r="F6" s="45"/>
      <c r="G6" s="46" t="s">
        <v>9</v>
      </c>
      <c r="H6" s="47"/>
      <c r="I6" s="10" t="s">
        <v>14</v>
      </c>
      <c r="J6" s="51" t="s">
        <v>12</v>
      </c>
      <c r="K6" s="51" t="s">
        <v>13</v>
      </c>
    </row>
    <row r="7" spans="1:11" ht="15.85" customHeight="1" x14ac:dyDescent="0.3">
      <c r="A7" s="52"/>
      <c r="B7" s="52"/>
      <c r="C7" s="52"/>
      <c r="D7" s="37" t="s">
        <v>2</v>
      </c>
      <c r="E7" s="38"/>
      <c r="F7" s="39"/>
      <c r="G7" s="48"/>
      <c r="H7" s="49"/>
      <c r="I7" s="54" t="s">
        <v>4</v>
      </c>
      <c r="J7" s="52"/>
      <c r="K7" s="52"/>
    </row>
    <row r="8" spans="1:11" ht="32.35" customHeight="1" x14ac:dyDescent="0.3">
      <c r="A8" s="52"/>
      <c r="B8" s="52"/>
      <c r="C8" s="52"/>
      <c r="D8" s="40"/>
      <c r="E8" s="41"/>
      <c r="F8" s="42"/>
      <c r="G8" s="51" t="s">
        <v>3</v>
      </c>
      <c r="H8" s="51" t="s">
        <v>21</v>
      </c>
      <c r="I8" s="55"/>
      <c r="J8" s="52"/>
      <c r="K8" s="52"/>
    </row>
    <row r="9" spans="1:11" ht="24" customHeight="1" x14ac:dyDescent="0.3">
      <c r="A9" s="53"/>
      <c r="B9" s="53"/>
      <c r="C9" s="53"/>
      <c r="D9" s="17" t="s">
        <v>16</v>
      </c>
      <c r="E9" s="17" t="s">
        <v>17</v>
      </c>
      <c r="F9" s="17" t="s">
        <v>18</v>
      </c>
      <c r="G9" s="53"/>
      <c r="H9" s="53"/>
      <c r="I9" s="56"/>
      <c r="J9" s="53"/>
      <c r="K9" s="53"/>
    </row>
    <row r="10" spans="1:11" ht="18" x14ac:dyDescent="0.3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7">
        <v>9</v>
      </c>
      <c r="J10" s="17">
        <v>10</v>
      </c>
      <c r="K10" s="18">
        <v>11</v>
      </c>
    </row>
    <row r="11" spans="1:11" ht="54" x14ac:dyDescent="0.3">
      <c r="A11" s="3" t="s">
        <v>24</v>
      </c>
      <c r="B11" s="57" t="s">
        <v>28</v>
      </c>
      <c r="C11" s="67" t="s">
        <v>29</v>
      </c>
      <c r="D11" s="4">
        <f>D14-D12</f>
        <v>559884</v>
      </c>
      <c r="E11" s="4">
        <f t="shared" ref="E11:F11" si="0">E14-E12</f>
        <v>548145</v>
      </c>
      <c r="F11" s="4">
        <f t="shared" si="0"/>
        <v>521742</v>
      </c>
      <c r="G11" s="16" t="s">
        <v>11</v>
      </c>
      <c r="H11" s="16" t="s">
        <v>11</v>
      </c>
      <c r="I11" s="5">
        <f>ROUND((D11+E11+F11)/3,2)</f>
        <v>543257</v>
      </c>
      <c r="J11" s="19" t="s">
        <v>11</v>
      </c>
      <c r="K11" s="4">
        <f>K14-K12</f>
        <v>1086513.9948</v>
      </c>
    </row>
    <row r="12" spans="1:11" s="21" customFormat="1" ht="54" x14ac:dyDescent="0.3">
      <c r="A12" s="3" t="s">
        <v>8</v>
      </c>
      <c r="B12" s="58"/>
      <c r="C12" s="68"/>
      <c r="D12" s="6">
        <f>D14/100*D13*100</f>
        <v>157916</v>
      </c>
      <c r="E12" s="6">
        <f t="shared" ref="E12:F12" si="1">E14/100*E13*100</f>
        <v>154605</v>
      </c>
      <c r="F12" s="6">
        <f t="shared" si="1"/>
        <v>147158</v>
      </c>
      <c r="G12" s="16" t="s">
        <v>11</v>
      </c>
      <c r="H12" s="16" t="s">
        <v>11</v>
      </c>
      <c r="I12" s="7">
        <f>I14-I11</f>
        <v>153226.32999999996</v>
      </c>
      <c r="J12" s="16" t="s">
        <v>11</v>
      </c>
      <c r="K12" s="6">
        <f>K14/100*K13*100</f>
        <v>306452.66519999993</v>
      </c>
    </row>
    <row r="13" spans="1:11" s="21" customFormat="1" ht="36" x14ac:dyDescent="0.3">
      <c r="A13" s="3" t="s">
        <v>10</v>
      </c>
      <c r="B13" s="58"/>
      <c r="C13" s="68"/>
      <c r="D13" s="20">
        <v>0.22</v>
      </c>
      <c r="E13" s="20">
        <v>0.22</v>
      </c>
      <c r="F13" s="20">
        <v>0.22</v>
      </c>
      <c r="G13" s="16" t="s">
        <v>11</v>
      </c>
      <c r="H13" s="16" t="s">
        <v>11</v>
      </c>
      <c r="I13" s="16" t="s">
        <v>11</v>
      </c>
      <c r="J13" s="16" t="s">
        <v>11</v>
      </c>
      <c r="K13" s="20">
        <v>0.22</v>
      </c>
    </row>
    <row r="14" spans="1:11" s="21" customFormat="1" ht="54" x14ac:dyDescent="0.3">
      <c r="A14" s="3" t="s">
        <v>25</v>
      </c>
      <c r="B14" s="59"/>
      <c r="C14" s="69"/>
      <c r="D14" s="24">
        <v>717800</v>
      </c>
      <c r="E14" s="24">
        <v>702750</v>
      </c>
      <c r="F14" s="24">
        <v>668900</v>
      </c>
      <c r="G14" s="9">
        <f>_xlfn.STDEV.S(D14,E14,F14)/I14*100</f>
        <v>3.5959333053524194</v>
      </c>
      <c r="H14" s="26">
        <f>(MAX(D14:F14)*100/MIN(D14:F14))-100</f>
        <v>7.3105097921961431</v>
      </c>
      <c r="I14" s="27">
        <f>ROUND((D14+E14+F14)/3,2)</f>
        <v>696483.33</v>
      </c>
      <c r="J14" s="19">
        <v>1</v>
      </c>
      <c r="K14" s="7">
        <f>I14*D15*J14</f>
        <v>1392966.66</v>
      </c>
    </row>
    <row r="15" spans="1:11" ht="18" x14ac:dyDescent="0.3">
      <c r="A15" s="3" t="s">
        <v>15</v>
      </c>
      <c r="B15" s="30"/>
      <c r="C15" s="31"/>
      <c r="D15" s="60">
        <v>2</v>
      </c>
      <c r="E15" s="61"/>
      <c r="F15" s="62"/>
      <c r="G15" s="16" t="s">
        <v>11</v>
      </c>
      <c r="H15" s="16" t="s">
        <v>11</v>
      </c>
      <c r="I15" s="16" t="s">
        <v>11</v>
      </c>
      <c r="J15" s="16" t="s">
        <v>11</v>
      </c>
      <c r="K15" s="16" t="s">
        <v>11</v>
      </c>
    </row>
    <row r="16" spans="1:11" ht="54" x14ac:dyDescent="0.3">
      <c r="A16" s="3" t="s">
        <v>24</v>
      </c>
      <c r="B16" s="70" t="s">
        <v>30</v>
      </c>
      <c r="C16" s="67" t="s">
        <v>29</v>
      </c>
      <c r="D16" s="4">
        <f>D19-D17</f>
        <v>5226</v>
      </c>
      <c r="E16" s="4">
        <f t="shared" ref="E16" si="2">E19-E17</f>
        <v>5323.5</v>
      </c>
      <c r="F16" s="4">
        <f t="shared" ref="F16" si="3">F19-F17</f>
        <v>5070</v>
      </c>
      <c r="G16" s="16" t="s">
        <v>11</v>
      </c>
      <c r="H16" s="16" t="s">
        <v>11</v>
      </c>
      <c r="I16" s="5">
        <f>ROUND((D16+E16+F16)/3,2)</f>
        <v>5206.5</v>
      </c>
      <c r="J16" s="19" t="s">
        <v>11</v>
      </c>
      <c r="K16" s="4">
        <f>K19-K17</f>
        <v>41652</v>
      </c>
    </row>
    <row r="17" spans="1:11" ht="54" x14ac:dyDescent="0.3">
      <c r="A17" s="3" t="s">
        <v>8</v>
      </c>
      <c r="B17" s="71"/>
      <c r="C17" s="68"/>
      <c r="D17" s="6">
        <f>D19/100*D18*100</f>
        <v>1474</v>
      </c>
      <c r="E17" s="6">
        <f t="shared" ref="E17" si="4">E19/100*E18*100</f>
        <v>1501.5</v>
      </c>
      <c r="F17" s="6">
        <f t="shared" ref="F17" si="5">F19/100*F18*100</f>
        <v>1430</v>
      </c>
      <c r="G17" s="16" t="s">
        <v>11</v>
      </c>
      <c r="H17" s="16" t="s">
        <v>11</v>
      </c>
      <c r="I17" s="7">
        <f>I19-I16</f>
        <v>1468.5</v>
      </c>
      <c r="J17" s="16" t="s">
        <v>11</v>
      </c>
      <c r="K17" s="6">
        <f>K19/100*K18*100</f>
        <v>11748</v>
      </c>
    </row>
    <row r="18" spans="1:11" ht="36" x14ac:dyDescent="0.3">
      <c r="A18" s="3" t="s">
        <v>10</v>
      </c>
      <c r="B18" s="71"/>
      <c r="C18" s="68"/>
      <c r="D18" s="20">
        <v>0.22</v>
      </c>
      <c r="E18" s="20">
        <v>0.22</v>
      </c>
      <c r="F18" s="20">
        <v>0.22</v>
      </c>
      <c r="G18" s="16" t="s">
        <v>11</v>
      </c>
      <c r="H18" s="16" t="s">
        <v>11</v>
      </c>
      <c r="I18" s="16" t="s">
        <v>11</v>
      </c>
      <c r="J18" s="16" t="s">
        <v>11</v>
      </c>
      <c r="K18" s="20">
        <v>0.22</v>
      </c>
    </row>
    <row r="19" spans="1:11" ht="54" x14ac:dyDescent="0.3">
      <c r="A19" s="3" t="s">
        <v>25</v>
      </c>
      <c r="B19" s="72"/>
      <c r="C19" s="69"/>
      <c r="D19" s="24">
        <v>6700</v>
      </c>
      <c r="E19" s="24">
        <v>6825</v>
      </c>
      <c r="F19" s="24">
        <v>6500</v>
      </c>
      <c r="G19" s="9">
        <f>_xlfn.STDEV.S(D19,E19,F19)/I19*100</f>
        <v>2.4559694847573037</v>
      </c>
      <c r="H19" s="26">
        <f>(MAX(D19:F19)*100/MIN(D19:F19))-100</f>
        <v>5</v>
      </c>
      <c r="I19" s="27">
        <f>ROUND((D19+E19+F19)/3,2)</f>
        <v>6675</v>
      </c>
      <c r="J19" s="19">
        <v>1</v>
      </c>
      <c r="K19" s="7">
        <f>I19*D20*J19</f>
        <v>53400</v>
      </c>
    </row>
    <row r="20" spans="1:11" ht="18" x14ac:dyDescent="0.3">
      <c r="A20" s="3" t="s">
        <v>15</v>
      </c>
      <c r="B20" s="30"/>
      <c r="C20" s="31"/>
      <c r="D20" s="60">
        <v>8</v>
      </c>
      <c r="E20" s="61"/>
      <c r="F20" s="62"/>
      <c r="G20" s="16" t="s">
        <v>11</v>
      </c>
      <c r="H20" s="16" t="s">
        <v>11</v>
      </c>
      <c r="I20" s="16" t="s">
        <v>11</v>
      </c>
      <c r="J20" s="16" t="s">
        <v>11</v>
      </c>
      <c r="K20" s="16" t="s">
        <v>11</v>
      </c>
    </row>
    <row r="21" spans="1:11" ht="54" x14ac:dyDescent="0.3">
      <c r="A21" s="3" t="s">
        <v>24</v>
      </c>
      <c r="B21" s="70" t="s">
        <v>31</v>
      </c>
      <c r="C21" s="67" t="s">
        <v>29</v>
      </c>
      <c r="D21" s="4">
        <f>D24-D22</f>
        <v>4251</v>
      </c>
      <c r="E21" s="4">
        <f t="shared" ref="E21:F21" si="6">E24-E22</f>
        <v>4504.5</v>
      </c>
      <c r="F21" s="4">
        <f t="shared" si="6"/>
        <v>4290</v>
      </c>
      <c r="G21" s="16" t="s">
        <v>11</v>
      </c>
      <c r="H21" s="16" t="s">
        <v>11</v>
      </c>
      <c r="I21" s="5">
        <f>ROUND((D21+E21+F21)/3,2)</f>
        <v>4348.5</v>
      </c>
      <c r="J21" s="19" t="s">
        <v>11</v>
      </c>
      <c r="K21" s="4">
        <f>K24-K22</f>
        <v>8697</v>
      </c>
    </row>
    <row r="22" spans="1:11" ht="54" x14ac:dyDescent="0.3">
      <c r="A22" s="3" t="s">
        <v>8</v>
      </c>
      <c r="B22" s="71"/>
      <c r="C22" s="68"/>
      <c r="D22" s="6">
        <f>D24/100*D23*100</f>
        <v>1199</v>
      </c>
      <c r="E22" s="6">
        <f t="shared" ref="E22:F22" si="7">E24/100*E23*100</f>
        <v>1270.5</v>
      </c>
      <c r="F22" s="6">
        <f t="shared" si="7"/>
        <v>1210</v>
      </c>
      <c r="G22" s="16" t="s">
        <v>11</v>
      </c>
      <c r="H22" s="16" t="s">
        <v>11</v>
      </c>
      <c r="I22" s="7">
        <f>I24-I21</f>
        <v>1226.5</v>
      </c>
      <c r="J22" s="16" t="s">
        <v>11</v>
      </c>
      <c r="K22" s="6">
        <f>K24/100*K23*100</f>
        <v>2453</v>
      </c>
    </row>
    <row r="23" spans="1:11" ht="36" x14ac:dyDescent="0.3">
      <c r="A23" s="3" t="s">
        <v>10</v>
      </c>
      <c r="B23" s="71"/>
      <c r="C23" s="68"/>
      <c r="D23" s="20">
        <v>0.22</v>
      </c>
      <c r="E23" s="20">
        <v>0.22</v>
      </c>
      <c r="F23" s="20">
        <v>0.22</v>
      </c>
      <c r="G23" s="16" t="s">
        <v>11</v>
      </c>
      <c r="H23" s="16" t="s">
        <v>11</v>
      </c>
      <c r="I23" s="16" t="s">
        <v>11</v>
      </c>
      <c r="J23" s="16" t="s">
        <v>11</v>
      </c>
      <c r="K23" s="20">
        <v>0.22</v>
      </c>
    </row>
    <row r="24" spans="1:11" ht="54" x14ac:dyDescent="0.3">
      <c r="A24" s="3" t="s">
        <v>25</v>
      </c>
      <c r="B24" s="72"/>
      <c r="C24" s="69"/>
      <c r="D24" s="24">
        <v>5450</v>
      </c>
      <c r="E24" s="24">
        <v>5775</v>
      </c>
      <c r="F24" s="24">
        <v>5500</v>
      </c>
      <c r="G24" s="9">
        <f>_xlfn.STDEV.S(D24,E24,F24)/I24*100</f>
        <v>3.1390134529147984</v>
      </c>
      <c r="H24" s="26">
        <f>(MAX(D24:F24)*100/MIN(D24:F24))-100</f>
        <v>5.963302752293572</v>
      </c>
      <c r="I24" s="27">
        <f>ROUND((D24+E24+F24)/3,2)</f>
        <v>5575</v>
      </c>
      <c r="J24" s="19">
        <v>1</v>
      </c>
      <c r="K24" s="7">
        <f>I24*D25*J24</f>
        <v>11150</v>
      </c>
    </row>
    <row r="25" spans="1:11" ht="18" x14ac:dyDescent="0.3">
      <c r="A25" s="3" t="s">
        <v>15</v>
      </c>
      <c r="B25" s="30"/>
      <c r="C25" s="31"/>
      <c r="D25" s="60">
        <v>2</v>
      </c>
      <c r="E25" s="61"/>
      <c r="F25" s="62"/>
      <c r="G25" s="16" t="s">
        <v>11</v>
      </c>
      <c r="H25" s="16" t="s">
        <v>11</v>
      </c>
      <c r="I25" s="16" t="s">
        <v>11</v>
      </c>
      <c r="J25" s="16" t="s">
        <v>11</v>
      </c>
      <c r="K25" s="16" t="s">
        <v>11</v>
      </c>
    </row>
    <row r="26" spans="1:11" ht="54" x14ac:dyDescent="0.3">
      <c r="A26" s="3" t="s">
        <v>24</v>
      </c>
      <c r="B26" s="70" t="s">
        <v>32</v>
      </c>
      <c r="C26" s="67" t="s">
        <v>29</v>
      </c>
      <c r="D26" s="4">
        <f>D29-D27</f>
        <v>6630</v>
      </c>
      <c r="E26" s="4">
        <f t="shared" ref="E26:F26" si="8">E29-E27</f>
        <v>6474</v>
      </c>
      <c r="F26" s="4">
        <f t="shared" si="8"/>
        <v>6240</v>
      </c>
      <c r="G26" s="16" t="s">
        <v>11</v>
      </c>
      <c r="H26" s="16" t="s">
        <v>11</v>
      </c>
      <c r="I26" s="5">
        <f>ROUND((D26+E26+F26)/3,2)</f>
        <v>6448</v>
      </c>
      <c r="J26" s="19" t="s">
        <v>11</v>
      </c>
      <c r="K26" s="4">
        <f>K29-K27</f>
        <v>51584.020799999998</v>
      </c>
    </row>
    <row r="27" spans="1:11" ht="54" x14ac:dyDescent="0.3">
      <c r="A27" s="3" t="s">
        <v>8</v>
      </c>
      <c r="B27" s="71"/>
      <c r="C27" s="68"/>
      <c r="D27" s="6">
        <f>D29/100*D28*100</f>
        <v>1870</v>
      </c>
      <c r="E27" s="6">
        <f t="shared" ref="E27:F27" si="9">E29/100*E28*100</f>
        <v>1826.0000000000002</v>
      </c>
      <c r="F27" s="6">
        <f t="shared" si="9"/>
        <v>1760.0000000000002</v>
      </c>
      <c r="G27" s="16" t="s">
        <v>11</v>
      </c>
      <c r="H27" s="16" t="s">
        <v>11</v>
      </c>
      <c r="I27" s="7">
        <f>I29-I26</f>
        <v>1818.67</v>
      </c>
      <c r="J27" s="16" t="s">
        <v>11</v>
      </c>
      <c r="K27" s="6">
        <f>K29/100*K28*100</f>
        <v>14549.3392</v>
      </c>
    </row>
    <row r="28" spans="1:11" ht="36" x14ac:dyDescent="0.3">
      <c r="A28" s="3" t="s">
        <v>10</v>
      </c>
      <c r="B28" s="71"/>
      <c r="C28" s="68"/>
      <c r="D28" s="20">
        <v>0.22</v>
      </c>
      <c r="E28" s="20">
        <v>0.22</v>
      </c>
      <c r="F28" s="20">
        <v>0.22</v>
      </c>
      <c r="G28" s="16" t="s">
        <v>11</v>
      </c>
      <c r="H28" s="16" t="s">
        <v>11</v>
      </c>
      <c r="I28" s="16" t="s">
        <v>11</v>
      </c>
      <c r="J28" s="16" t="s">
        <v>11</v>
      </c>
      <c r="K28" s="20">
        <v>0.22</v>
      </c>
    </row>
    <row r="29" spans="1:11" ht="54" x14ac:dyDescent="0.3">
      <c r="A29" s="3" t="s">
        <v>25</v>
      </c>
      <c r="B29" s="72"/>
      <c r="C29" s="69"/>
      <c r="D29" s="24">
        <v>8500</v>
      </c>
      <c r="E29" s="24">
        <v>8300</v>
      </c>
      <c r="F29" s="24">
        <v>8000</v>
      </c>
      <c r="G29" s="9">
        <f>_xlfn.STDEV.S(D29,E29,F29)/I29*100</f>
        <v>3.0442868512031849</v>
      </c>
      <c r="H29" s="26">
        <f>(MAX(D29:F29)*100/MIN(D29:F29))-100</f>
        <v>6.25</v>
      </c>
      <c r="I29" s="27">
        <f>ROUND((D29+E29+F29)/3,2)</f>
        <v>8266.67</v>
      </c>
      <c r="J29" s="19">
        <v>1</v>
      </c>
      <c r="K29" s="7">
        <f>I29*D30*J29</f>
        <v>66133.36</v>
      </c>
    </row>
    <row r="30" spans="1:11" ht="18" x14ac:dyDescent="0.3">
      <c r="A30" s="3" t="s">
        <v>15</v>
      </c>
      <c r="B30" s="31"/>
      <c r="C30" s="31"/>
      <c r="D30" s="60">
        <v>8</v>
      </c>
      <c r="E30" s="61"/>
      <c r="F30" s="62"/>
      <c r="G30" s="16" t="s">
        <v>11</v>
      </c>
      <c r="H30" s="16" t="s">
        <v>11</v>
      </c>
      <c r="I30" s="16" t="s">
        <v>11</v>
      </c>
      <c r="J30" s="16" t="s">
        <v>11</v>
      </c>
      <c r="K30" s="16" t="s">
        <v>11</v>
      </c>
    </row>
    <row r="31" spans="1:11" ht="54" x14ac:dyDescent="0.3">
      <c r="A31" s="3" t="s">
        <v>24</v>
      </c>
      <c r="B31" s="67" t="s">
        <v>33</v>
      </c>
      <c r="C31" s="67" t="s">
        <v>29</v>
      </c>
      <c r="D31" s="4">
        <f>D34-D32</f>
        <v>7792.2</v>
      </c>
      <c r="E31" s="4">
        <f t="shared" ref="E31:F31" si="10">E34-E32</f>
        <v>7917</v>
      </c>
      <c r="F31" s="4">
        <f t="shared" si="10"/>
        <v>7800</v>
      </c>
      <c r="G31" s="16" t="s">
        <v>11</v>
      </c>
      <c r="H31" s="16" t="s">
        <v>11</v>
      </c>
      <c r="I31" s="5">
        <f>ROUND((D31+E31+F31)/3,2)</f>
        <v>7836.4</v>
      </c>
      <c r="J31" s="19" t="s">
        <v>11</v>
      </c>
      <c r="K31" s="4">
        <f>K34-K32</f>
        <v>15672.805199999999</v>
      </c>
    </row>
    <row r="32" spans="1:11" ht="54" x14ac:dyDescent="0.3">
      <c r="A32" s="3" t="s">
        <v>8</v>
      </c>
      <c r="B32" s="68"/>
      <c r="C32" s="68"/>
      <c r="D32" s="6">
        <f>D34/100*D33*100</f>
        <v>2197.8000000000002</v>
      </c>
      <c r="E32" s="6">
        <f t="shared" ref="E32:F32" si="11">E34/100*E33*100</f>
        <v>2233</v>
      </c>
      <c r="F32" s="6">
        <f t="shared" si="11"/>
        <v>2200</v>
      </c>
      <c r="G32" s="16" t="s">
        <v>11</v>
      </c>
      <c r="H32" s="16" t="s">
        <v>11</v>
      </c>
      <c r="I32" s="7">
        <f>I34-I31</f>
        <v>2210.2700000000004</v>
      </c>
      <c r="J32" s="16" t="s">
        <v>11</v>
      </c>
      <c r="K32" s="6">
        <f>K34/100*K33*100</f>
        <v>4420.5348000000004</v>
      </c>
    </row>
    <row r="33" spans="1:11" ht="36" x14ac:dyDescent="0.3">
      <c r="A33" s="3" t="s">
        <v>10</v>
      </c>
      <c r="B33" s="68"/>
      <c r="C33" s="68"/>
      <c r="D33" s="20">
        <v>0.22</v>
      </c>
      <c r="E33" s="20">
        <v>0.22</v>
      </c>
      <c r="F33" s="20">
        <v>0.22</v>
      </c>
      <c r="G33" s="16" t="s">
        <v>11</v>
      </c>
      <c r="H33" s="16" t="s">
        <v>11</v>
      </c>
      <c r="I33" s="16" t="s">
        <v>11</v>
      </c>
      <c r="J33" s="16" t="s">
        <v>11</v>
      </c>
      <c r="K33" s="20">
        <v>0.22</v>
      </c>
    </row>
    <row r="34" spans="1:11" ht="54" x14ac:dyDescent="0.3">
      <c r="A34" s="3" t="s">
        <v>25</v>
      </c>
      <c r="B34" s="69"/>
      <c r="C34" s="69"/>
      <c r="D34" s="24">
        <v>9990</v>
      </c>
      <c r="E34" s="24">
        <v>10150</v>
      </c>
      <c r="F34" s="24">
        <v>10000</v>
      </c>
      <c r="G34" s="9">
        <f>_xlfn.STDEV.S(D34,E34,F34)/I34*100</f>
        <v>0.89212509615947377</v>
      </c>
      <c r="H34" s="26">
        <f>(MAX(D34:F34)*100/MIN(D34:F34))-100</f>
        <v>1.601601601601601</v>
      </c>
      <c r="I34" s="27">
        <f>ROUND((D34+E34+F34)/3,2)</f>
        <v>10046.67</v>
      </c>
      <c r="J34" s="19">
        <v>1</v>
      </c>
      <c r="K34" s="7">
        <f>I34*D35*J34</f>
        <v>20093.34</v>
      </c>
    </row>
    <row r="35" spans="1:11" ht="18" x14ac:dyDescent="0.3">
      <c r="A35" s="3" t="s">
        <v>15</v>
      </c>
      <c r="B35" s="31"/>
      <c r="C35" s="31"/>
      <c r="D35" s="60">
        <v>2</v>
      </c>
      <c r="E35" s="61"/>
      <c r="F35" s="62"/>
      <c r="G35" s="16" t="s">
        <v>11</v>
      </c>
      <c r="H35" s="16" t="s">
        <v>11</v>
      </c>
      <c r="I35" s="16" t="s">
        <v>11</v>
      </c>
      <c r="J35" s="16" t="s">
        <v>11</v>
      </c>
      <c r="K35" s="16" t="s">
        <v>11</v>
      </c>
    </row>
    <row r="36" spans="1:11" ht="54" x14ac:dyDescent="0.3">
      <c r="A36" s="3" t="s">
        <v>24</v>
      </c>
      <c r="B36" s="57" t="s">
        <v>34</v>
      </c>
      <c r="C36" s="67" t="s">
        <v>29</v>
      </c>
      <c r="D36" s="4">
        <f>D39-D37</f>
        <v>7995</v>
      </c>
      <c r="E36" s="4">
        <f t="shared" ref="E36:F36" si="12">E39-E37</f>
        <v>7722</v>
      </c>
      <c r="F36" s="4">
        <f t="shared" si="12"/>
        <v>7800</v>
      </c>
      <c r="G36" s="16" t="s">
        <v>11</v>
      </c>
      <c r="H36" s="16" t="s">
        <v>11</v>
      </c>
      <c r="I36" s="5">
        <f>ROUND((D36+E36+F36)/3,2)</f>
        <v>7839</v>
      </c>
      <c r="J36" s="19" t="s">
        <v>11</v>
      </c>
      <c r="K36" s="4">
        <f>K39-K37</f>
        <v>109746</v>
      </c>
    </row>
    <row r="37" spans="1:11" ht="54" x14ac:dyDescent="0.3">
      <c r="A37" s="3" t="s">
        <v>8</v>
      </c>
      <c r="B37" s="58"/>
      <c r="C37" s="68"/>
      <c r="D37" s="6">
        <f>D39/100*D38*100</f>
        <v>2255</v>
      </c>
      <c r="E37" s="6">
        <f t="shared" ref="E37:F37" si="13">E39/100*E38*100</f>
        <v>2178</v>
      </c>
      <c r="F37" s="6">
        <f t="shared" si="13"/>
        <v>2200</v>
      </c>
      <c r="G37" s="16" t="s">
        <v>11</v>
      </c>
      <c r="H37" s="16" t="s">
        <v>11</v>
      </c>
      <c r="I37" s="7">
        <f>I39-I36</f>
        <v>2211</v>
      </c>
      <c r="J37" s="16" t="s">
        <v>11</v>
      </c>
      <c r="K37" s="6">
        <f>K39/100*K38*100</f>
        <v>30954.000000000004</v>
      </c>
    </row>
    <row r="38" spans="1:11" ht="36" x14ac:dyDescent="0.3">
      <c r="A38" s="3" t="s">
        <v>10</v>
      </c>
      <c r="B38" s="58"/>
      <c r="C38" s="68"/>
      <c r="D38" s="20">
        <v>0.22</v>
      </c>
      <c r="E38" s="20">
        <v>0.22</v>
      </c>
      <c r="F38" s="20">
        <v>0.22</v>
      </c>
      <c r="G38" s="16" t="s">
        <v>11</v>
      </c>
      <c r="H38" s="16" t="s">
        <v>11</v>
      </c>
      <c r="I38" s="16" t="s">
        <v>11</v>
      </c>
      <c r="J38" s="16" t="s">
        <v>11</v>
      </c>
      <c r="K38" s="20">
        <v>0.22</v>
      </c>
    </row>
    <row r="39" spans="1:11" ht="54" x14ac:dyDescent="0.3">
      <c r="A39" s="3" t="s">
        <v>25</v>
      </c>
      <c r="B39" s="59"/>
      <c r="C39" s="69"/>
      <c r="D39" s="24">
        <v>10250</v>
      </c>
      <c r="E39" s="24">
        <v>9900</v>
      </c>
      <c r="F39" s="24">
        <v>10000</v>
      </c>
      <c r="G39" s="9">
        <f>_xlfn.STDEV.S(D39,E39,F39)/I39*100</f>
        <v>1.7938066047084522</v>
      </c>
      <c r="H39" s="26">
        <f>(MAX(D39:F39)*100/MIN(D39:F39))-100</f>
        <v>3.5353535353535364</v>
      </c>
      <c r="I39" s="27">
        <f>ROUND((D39+E39+F39)/3,2)</f>
        <v>10050</v>
      </c>
      <c r="J39" s="19">
        <v>1</v>
      </c>
      <c r="K39" s="7">
        <f>I39*D40*J39</f>
        <v>140700</v>
      </c>
    </row>
    <row r="40" spans="1:11" ht="18" x14ac:dyDescent="0.3">
      <c r="A40" s="3" t="s">
        <v>15</v>
      </c>
      <c r="B40" s="30"/>
      <c r="C40" s="30"/>
      <c r="D40" s="60">
        <v>14</v>
      </c>
      <c r="E40" s="61"/>
      <c r="F40" s="62"/>
      <c r="G40" s="16" t="s">
        <v>11</v>
      </c>
      <c r="H40" s="16" t="s">
        <v>11</v>
      </c>
      <c r="I40" s="16" t="s">
        <v>11</v>
      </c>
      <c r="J40" s="16" t="s">
        <v>11</v>
      </c>
      <c r="K40" s="16" t="s">
        <v>11</v>
      </c>
    </row>
    <row r="41" spans="1:11" ht="54" x14ac:dyDescent="0.3">
      <c r="A41" s="3" t="s">
        <v>24</v>
      </c>
      <c r="B41" s="70" t="s">
        <v>35</v>
      </c>
      <c r="C41" s="70" t="s">
        <v>29</v>
      </c>
      <c r="D41" s="4">
        <f>D44-D42</f>
        <v>6786</v>
      </c>
      <c r="E41" s="4">
        <f t="shared" ref="E41:F41" si="14">E44-E42</f>
        <v>6786</v>
      </c>
      <c r="F41" s="4">
        <f t="shared" si="14"/>
        <v>6630</v>
      </c>
      <c r="G41" s="16" t="s">
        <v>11</v>
      </c>
      <c r="H41" s="16" t="s">
        <v>11</v>
      </c>
      <c r="I41" s="5">
        <f>ROUND((D41+E41+F41)/3,2)</f>
        <v>6734</v>
      </c>
      <c r="J41" s="19" t="s">
        <v>11</v>
      </c>
      <c r="K41" s="4">
        <f>K44-K42</f>
        <v>53871.979200000002</v>
      </c>
    </row>
    <row r="42" spans="1:11" ht="54" x14ac:dyDescent="0.3">
      <c r="A42" s="3" t="s">
        <v>8</v>
      </c>
      <c r="B42" s="71"/>
      <c r="C42" s="71"/>
      <c r="D42" s="6">
        <f>D44/100*D43*100</f>
        <v>1914</v>
      </c>
      <c r="E42" s="6">
        <f t="shared" ref="E42:F42" si="15">E44/100*E43*100</f>
        <v>1914</v>
      </c>
      <c r="F42" s="6">
        <f t="shared" si="15"/>
        <v>1870</v>
      </c>
      <c r="G42" s="16" t="s">
        <v>11</v>
      </c>
      <c r="H42" s="16" t="s">
        <v>11</v>
      </c>
      <c r="I42" s="7">
        <f>I44-I41</f>
        <v>1899.33</v>
      </c>
      <c r="J42" s="16" t="s">
        <v>11</v>
      </c>
      <c r="K42" s="6">
        <f>K44/100*K43*100</f>
        <v>15194.6608</v>
      </c>
    </row>
    <row r="43" spans="1:11" ht="36" x14ac:dyDescent="0.3">
      <c r="A43" s="3" t="s">
        <v>10</v>
      </c>
      <c r="B43" s="71"/>
      <c r="C43" s="71"/>
      <c r="D43" s="20">
        <v>0.22</v>
      </c>
      <c r="E43" s="20">
        <v>0.22</v>
      </c>
      <c r="F43" s="20">
        <v>0.22</v>
      </c>
      <c r="G43" s="16" t="s">
        <v>11</v>
      </c>
      <c r="H43" s="16" t="s">
        <v>11</v>
      </c>
      <c r="I43" s="16" t="s">
        <v>11</v>
      </c>
      <c r="J43" s="16" t="s">
        <v>11</v>
      </c>
      <c r="K43" s="20">
        <v>0.22</v>
      </c>
    </row>
    <row r="44" spans="1:11" ht="54" x14ac:dyDescent="0.3">
      <c r="A44" s="3" t="s">
        <v>25</v>
      </c>
      <c r="B44" s="72"/>
      <c r="C44" s="72"/>
      <c r="D44" s="24">
        <v>8700</v>
      </c>
      <c r="E44" s="24">
        <v>8700</v>
      </c>
      <c r="F44" s="24">
        <v>8500</v>
      </c>
      <c r="G44" s="9">
        <f>_xlfn.STDEV.S(D44,E44,F44)/I44*100</f>
        <v>1.3374914875016379</v>
      </c>
      <c r="H44" s="26">
        <f>(MAX(D44:F44)*100/MIN(D44:F44))-100</f>
        <v>2.3529411764705941</v>
      </c>
      <c r="I44" s="27">
        <f>ROUND((D44+E44+F44)/3,2)</f>
        <v>8633.33</v>
      </c>
      <c r="J44" s="19">
        <v>1</v>
      </c>
      <c r="K44" s="7">
        <f>I44*D45*J44</f>
        <v>69066.64</v>
      </c>
    </row>
    <row r="45" spans="1:11" ht="18" x14ac:dyDescent="0.3">
      <c r="A45" s="3" t="s">
        <v>15</v>
      </c>
      <c r="B45" s="30"/>
      <c r="C45" s="30"/>
      <c r="D45" s="60">
        <v>8</v>
      </c>
      <c r="E45" s="61"/>
      <c r="F45" s="62"/>
      <c r="G45" s="16" t="s">
        <v>11</v>
      </c>
      <c r="H45" s="16" t="s">
        <v>11</v>
      </c>
      <c r="I45" s="16" t="s">
        <v>11</v>
      </c>
      <c r="J45" s="16" t="s">
        <v>11</v>
      </c>
      <c r="K45" s="16" t="s">
        <v>11</v>
      </c>
    </row>
    <row r="46" spans="1:11" ht="54" x14ac:dyDescent="0.3">
      <c r="A46" s="3" t="s">
        <v>24</v>
      </c>
      <c r="B46" s="70" t="s">
        <v>36</v>
      </c>
      <c r="C46" s="70" t="s">
        <v>29</v>
      </c>
      <c r="D46" s="4">
        <f>D49-D47</f>
        <v>2574</v>
      </c>
      <c r="E46" s="4">
        <f t="shared" ref="E46:F46" si="16">E49-E47</f>
        <v>2496</v>
      </c>
      <c r="F46" s="4">
        <f t="shared" si="16"/>
        <v>2340</v>
      </c>
      <c r="G46" s="16" t="s">
        <v>11</v>
      </c>
      <c r="H46" s="16" t="s">
        <v>11</v>
      </c>
      <c r="I46" s="5">
        <f>ROUND((D46+E46+F46)/3,2)</f>
        <v>2470</v>
      </c>
      <c r="J46" s="19" t="s">
        <v>11</v>
      </c>
      <c r="K46" s="4">
        <f>K49-K47</f>
        <v>19760.020799999998</v>
      </c>
    </row>
    <row r="47" spans="1:11" ht="54" x14ac:dyDescent="0.3">
      <c r="A47" s="3" t="s">
        <v>8</v>
      </c>
      <c r="B47" s="71"/>
      <c r="C47" s="71"/>
      <c r="D47" s="6">
        <f>D49/100*D48*100</f>
        <v>726</v>
      </c>
      <c r="E47" s="6">
        <f t="shared" ref="E47:F47" si="17">E49/100*E48*100</f>
        <v>704</v>
      </c>
      <c r="F47" s="6">
        <f t="shared" si="17"/>
        <v>660</v>
      </c>
      <c r="G47" s="16" t="s">
        <v>11</v>
      </c>
      <c r="H47" s="16" t="s">
        <v>11</v>
      </c>
      <c r="I47" s="7">
        <f>I49-I46</f>
        <v>696.67000000000007</v>
      </c>
      <c r="J47" s="16" t="s">
        <v>11</v>
      </c>
      <c r="K47" s="6">
        <f>K49/100*K48*100</f>
        <v>5573.3392000000003</v>
      </c>
    </row>
    <row r="48" spans="1:11" ht="36" x14ac:dyDescent="0.3">
      <c r="A48" s="3" t="s">
        <v>10</v>
      </c>
      <c r="B48" s="71"/>
      <c r="C48" s="71"/>
      <c r="D48" s="20">
        <v>0.22</v>
      </c>
      <c r="E48" s="20">
        <v>0.22</v>
      </c>
      <c r="F48" s="20">
        <v>0.22</v>
      </c>
      <c r="G48" s="16" t="s">
        <v>11</v>
      </c>
      <c r="H48" s="16" t="s">
        <v>11</v>
      </c>
      <c r="I48" s="16" t="s">
        <v>11</v>
      </c>
      <c r="J48" s="16" t="s">
        <v>11</v>
      </c>
      <c r="K48" s="20">
        <v>0.22</v>
      </c>
    </row>
    <row r="49" spans="1:11" ht="54" x14ac:dyDescent="0.3">
      <c r="A49" s="3" t="s">
        <v>25</v>
      </c>
      <c r="B49" s="72"/>
      <c r="C49" s="72"/>
      <c r="D49" s="24">
        <v>3300</v>
      </c>
      <c r="E49" s="24">
        <v>3200</v>
      </c>
      <c r="F49" s="24">
        <v>3000</v>
      </c>
      <c r="G49" s="9">
        <f>_xlfn.STDEV.S(D49,E49,F49)/I49*100</f>
        <v>4.8237588117863455</v>
      </c>
      <c r="H49" s="26">
        <f>(MAX(D49:F49)*100/MIN(D49:F49))-100</f>
        <v>10</v>
      </c>
      <c r="I49" s="27">
        <f>ROUND((D49+E49+F49)/3,2)</f>
        <v>3166.67</v>
      </c>
      <c r="J49" s="19">
        <v>1</v>
      </c>
      <c r="K49" s="7">
        <f>I49*D50*J49</f>
        <v>25333.360000000001</v>
      </c>
    </row>
    <row r="50" spans="1:11" ht="18" x14ac:dyDescent="0.3">
      <c r="A50" s="3" t="s">
        <v>15</v>
      </c>
      <c r="B50" s="30"/>
      <c r="C50" s="30"/>
      <c r="D50" s="60">
        <v>8</v>
      </c>
      <c r="E50" s="61"/>
      <c r="F50" s="62"/>
      <c r="G50" s="16" t="s">
        <v>11</v>
      </c>
      <c r="H50" s="16" t="s">
        <v>11</v>
      </c>
      <c r="I50" s="16" t="s">
        <v>11</v>
      </c>
      <c r="J50" s="16" t="s">
        <v>11</v>
      </c>
      <c r="K50" s="16" t="s">
        <v>11</v>
      </c>
    </row>
    <row r="51" spans="1:11" ht="54" x14ac:dyDescent="0.3">
      <c r="A51" s="3" t="s">
        <v>24</v>
      </c>
      <c r="B51" s="70" t="s">
        <v>37</v>
      </c>
      <c r="C51" s="70" t="s">
        <v>29</v>
      </c>
      <c r="D51" s="4">
        <f>D54-D52</f>
        <v>2730</v>
      </c>
      <c r="E51" s="4">
        <f t="shared" ref="E51:F51" si="18">E54-E52</f>
        <v>2574</v>
      </c>
      <c r="F51" s="4">
        <f t="shared" si="18"/>
        <v>2730</v>
      </c>
      <c r="G51" s="16" t="s">
        <v>11</v>
      </c>
      <c r="H51" s="16" t="s">
        <v>11</v>
      </c>
      <c r="I51" s="5">
        <f>ROUND((D51+E51+F51)/3,2)</f>
        <v>2678</v>
      </c>
      <c r="J51" s="19" t="s">
        <v>11</v>
      </c>
      <c r="K51" s="4">
        <f>K54-K52</f>
        <v>2677.9973999999997</v>
      </c>
    </row>
    <row r="52" spans="1:11" ht="54" x14ac:dyDescent="0.3">
      <c r="A52" s="3" t="s">
        <v>8</v>
      </c>
      <c r="B52" s="71"/>
      <c r="C52" s="71"/>
      <c r="D52" s="6">
        <f>D54/100*D53*100</f>
        <v>770</v>
      </c>
      <c r="E52" s="6">
        <f t="shared" ref="E52:F52" si="19">E54/100*E53*100</f>
        <v>726</v>
      </c>
      <c r="F52" s="6">
        <f t="shared" si="19"/>
        <v>770</v>
      </c>
      <c r="G52" s="16" t="s">
        <v>11</v>
      </c>
      <c r="H52" s="16" t="s">
        <v>11</v>
      </c>
      <c r="I52" s="7">
        <f>I54-I51</f>
        <v>755.32999999999993</v>
      </c>
      <c r="J52" s="16" t="s">
        <v>11</v>
      </c>
      <c r="K52" s="6">
        <f>K54/100*K53*100</f>
        <v>755.33260000000007</v>
      </c>
    </row>
    <row r="53" spans="1:11" ht="36" x14ac:dyDescent="0.3">
      <c r="A53" s="3" t="s">
        <v>10</v>
      </c>
      <c r="B53" s="71"/>
      <c r="C53" s="71"/>
      <c r="D53" s="20">
        <v>0.22</v>
      </c>
      <c r="E53" s="20">
        <v>0.22</v>
      </c>
      <c r="F53" s="20">
        <v>0.22</v>
      </c>
      <c r="G53" s="16" t="s">
        <v>11</v>
      </c>
      <c r="H53" s="16" t="s">
        <v>11</v>
      </c>
      <c r="I53" s="16" t="s">
        <v>11</v>
      </c>
      <c r="J53" s="16" t="s">
        <v>11</v>
      </c>
      <c r="K53" s="20">
        <v>0.22</v>
      </c>
    </row>
    <row r="54" spans="1:11" ht="54" x14ac:dyDescent="0.3">
      <c r="A54" s="3" t="s">
        <v>25</v>
      </c>
      <c r="B54" s="72"/>
      <c r="C54" s="72"/>
      <c r="D54" s="24">
        <v>3500</v>
      </c>
      <c r="E54" s="24">
        <v>3300</v>
      </c>
      <c r="F54" s="24">
        <v>3500</v>
      </c>
      <c r="G54" s="9">
        <f>_xlfn.STDEV.S(D54,E54,F54)/I54*100</f>
        <v>3.3632087168412346</v>
      </c>
      <c r="H54" s="26">
        <f>(MAX(D54:F54)*100/MIN(D54:F54))-100</f>
        <v>6.0606060606060623</v>
      </c>
      <c r="I54" s="27">
        <f>ROUND((D54+E54+F54)/3,2)</f>
        <v>3433.33</v>
      </c>
      <c r="J54" s="19">
        <v>1</v>
      </c>
      <c r="K54" s="7">
        <f>I54*D55*J54</f>
        <v>3433.33</v>
      </c>
    </row>
    <row r="55" spans="1:11" ht="18" x14ac:dyDescent="0.3">
      <c r="A55" s="3" t="s">
        <v>15</v>
      </c>
      <c r="B55" s="30"/>
      <c r="C55" s="30"/>
      <c r="D55" s="60">
        <v>1</v>
      </c>
      <c r="E55" s="61"/>
      <c r="F55" s="62"/>
      <c r="G55" s="16" t="s">
        <v>11</v>
      </c>
      <c r="H55" s="16" t="s">
        <v>11</v>
      </c>
      <c r="I55" s="16" t="s">
        <v>11</v>
      </c>
      <c r="J55" s="16" t="s">
        <v>11</v>
      </c>
      <c r="K55" s="16" t="s">
        <v>11</v>
      </c>
    </row>
    <row r="56" spans="1:11" s="21" customFormat="1" ht="144" x14ac:dyDescent="0.3">
      <c r="A56" s="3" t="s">
        <v>26</v>
      </c>
      <c r="B56" s="16" t="s">
        <v>11</v>
      </c>
      <c r="C56" s="16" t="s">
        <v>11</v>
      </c>
      <c r="D56" s="16" t="s">
        <v>11</v>
      </c>
      <c r="E56" s="16" t="s">
        <v>11</v>
      </c>
      <c r="F56" s="16" t="s">
        <v>11</v>
      </c>
      <c r="G56" s="16" t="s">
        <v>11</v>
      </c>
      <c r="H56" s="16" t="s">
        <v>11</v>
      </c>
      <c r="I56" s="16" t="s">
        <v>11</v>
      </c>
      <c r="J56" s="16" t="s">
        <v>11</v>
      </c>
      <c r="K56" s="4">
        <f>K59-K57</f>
        <v>1390175.8182000001</v>
      </c>
    </row>
    <row r="57" spans="1:11" s="21" customFormat="1" ht="54" x14ac:dyDescent="0.3">
      <c r="A57" s="3" t="s">
        <v>8</v>
      </c>
      <c r="B57" s="16" t="s">
        <v>11</v>
      </c>
      <c r="C57" s="16" t="s">
        <v>11</v>
      </c>
      <c r="D57" s="16" t="s">
        <v>11</v>
      </c>
      <c r="E57" s="16" t="s">
        <v>11</v>
      </c>
      <c r="F57" s="16" t="s">
        <v>11</v>
      </c>
      <c r="G57" s="16" t="s">
        <v>11</v>
      </c>
      <c r="H57" s="16" t="s">
        <v>11</v>
      </c>
      <c r="I57" s="16" t="s">
        <v>11</v>
      </c>
      <c r="J57" s="16" t="s">
        <v>11</v>
      </c>
      <c r="K57" s="6">
        <f>K59/100*K58*100</f>
        <v>392100.87180000002</v>
      </c>
    </row>
    <row r="58" spans="1:11" s="21" customFormat="1" ht="36" x14ac:dyDescent="0.3">
      <c r="A58" s="3" t="s">
        <v>10</v>
      </c>
      <c r="B58" s="16" t="s">
        <v>11</v>
      </c>
      <c r="C58" s="16" t="s">
        <v>11</v>
      </c>
      <c r="D58" s="8" t="s">
        <v>11</v>
      </c>
      <c r="E58" s="8" t="s">
        <v>11</v>
      </c>
      <c r="F58" s="8" t="s">
        <v>11</v>
      </c>
      <c r="G58" s="16" t="s">
        <v>11</v>
      </c>
      <c r="H58" s="16" t="s">
        <v>11</v>
      </c>
      <c r="I58" s="16" t="s">
        <v>11</v>
      </c>
      <c r="J58" s="16" t="s">
        <v>11</v>
      </c>
      <c r="K58" s="20">
        <v>0.22</v>
      </c>
    </row>
    <row r="59" spans="1:11" s="21" customFormat="1" ht="144" x14ac:dyDescent="0.3">
      <c r="A59" s="3" t="s">
        <v>27</v>
      </c>
      <c r="B59" s="16" t="s">
        <v>11</v>
      </c>
      <c r="C59" s="16" t="s">
        <v>11</v>
      </c>
      <c r="D59" s="16" t="s">
        <v>11</v>
      </c>
      <c r="E59" s="16" t="s">
        <v>11</v>
      </c>
      <c r="F59" s="16" t="s">
        <v>11</v>
      </c>
      <c r="G59" s="16" t="s">
        <v>11</v>
      </c>
      <c r="H59" s="16" t="s">
        <v>11</v>
      </c>
      <c r="I59" s="16" t="s">
        <v>11</v>
      </c>
      <c r="J59" s="16" t="s">
        <v>11</v>
      </c>
      <c r="K59" s="25">
        <f>SUMIF(A11:A61,"Цена за единицу товара, услуги с учетом налога на добавленную стоимость",K11:K61)</f>
        <v>1782276.6900000002</v>
      </c>
    </row>
    <row r="60" spans="1:11" ht="18" x14ac:dyDescent="0.3">
      <c r="A60" s="22" t="s">
        <v>5</v>
      </c>
      <c r="B60" s="10" t="s">
        <v>11</v>
      </c>
      <c r="C60" s="10" t="s">
        <v>11</v>
      </c>
      <c r="D60" s="28">
        <v>46001</v>
      </c>
      <c r="E60" s="28">
        <v>46001</v>
      </c>
      <c r="F60" s="28">
        <v>45999</v>
      </c>
      <c r="G60" s="16" t="s">
        <v>11</v>
      </c>
      <c r="H60" s="16" t="s">
        <v>11</v>
      </c>
      <c r="I60" s="5" t="s">
        <v>11</v>
      </c>
      <c r="J60" s="23" t="s">
        <v>11</v>
      </c>
      <c r="K60" s="16" t="s">
        <v>11</v>
      </c>
    </row>
    <row r="61" spans="1:11" ht="18" x14ac:dyDescent="0.3">
      <c r="A61" s="22" t="s">
        <v>6</v>
      </c>
      <c r="B61" s="16" t="s">
        <v>11</v>
      </c>
      <c r="C61" s="16" t="s">
        <v>11</v>
      </c>
      <c r="D61" s="29" t="s">
        <v>38</v>
      </c>
      <c r="E61" s="29" t="s">
        <v>38</v>
      </c>
      <c r="F61" s="29" t="s">
        <v>38</v>
      </c>
      <c r="G61" s="16" t="s">
        <v>11</v>
      </c>
      <c r="H61" s="16" t="s">
        <v>11</v>
      </c>
      <c r="I61" s="16" t="s">
        <v>11</v>
      </c>
      <c r="J61" s="16" t="s">
        <v>11</v>
      </c>
      <c r="K61" s="16" t="s">
        <v>11</v>
      </c>
    </row>
    <row r="62" spans="1:11" ht="31.5" customHeight="1" x14ac:dyDescent="0.3">
      <c r="A62" s="64" t="s">
        <v>40</v>
      </c>
      <c r="B62" s="64"/>
      <c r="C62" s="64"/>
      <c r="D62" s="64"/>
      <c r="E62" s="64"/>
      <c r="F62" s="64"/>
      <c r="G62" s="64"/>
      <c r="H62" s="64"/>
      <c r="I62" s="64"/>
      <c r="J62" s="64"/>
      <c r="K62" s="65"/>
    </row>
    <row r="63" spans="1:11" ht="60" customHeight="1" x14ac:dyDescent="0.3">
      <c r="A63" s="36" t="s">
        <v>20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 ht="24.85" customHeight="1" x14ac:dyDescent="0.35">
      <c r="A64" s="74" t="s">
        <v>22</v>
      </c>
      <c r="B64" s="74"/>
      <c r="C64" s="74"/>
      <c r="D64" s="74"/>
      <c r="E64" s="74"/>
      <c r="F64" s="74"/>
      <c r="G64" s="74"/>
      <c r="H64" s="63"/>
      <c r="I64" s="63"/>
      <c r="J64" s="66" t="s">
        <v>23</v>
      </c>
      <c r="K64" s="66"/>
    </row>
    <row r="65" spans="1:11" ht="27.85" customHeight="1" x14ac:dyDescent="0.35">
      <c r="A65" s="73" t="s">
        <v>41</v>
      </c>
      <c r="B65" s="73"/>
      <c r="C65" s="73"/>
      <c r="D65" s="73"/>
      <c r="E65" s="73"/>
      <c r="F65" s="73"/>
      <c r="G65" s="73"/>
      <c r="H65" s="11"/>
      <c r="I65" s="11"/>
      <c r="J65" s="12"/>
      <c r="K65" s="12"/>
    </row>
    <row r="67" spans="1:11" x14ac:dyDescent="0.3">
      <c r="A67" s="13"/>
      <c r="D67" s="14"/>
    </row>
  </sheetData>
  <mergeCells count="49">
    <mergeCell ref="D35:F35"/>
    <mergeCell ref="B26:B29"/>
    <mergeCell ref="C26:C29"/>
    <mergeCell ref="D30:F30"/>
    <mergeCell ref="B31:B34"/>
    <mergeCell ref="C31:C34"/>
    <mergeCell ref="B41:B44"/>
    <mergeCell ref="C41:C44"/>
    <mergeCell ref="D45:F45"/>
    <mergeCell ref="B36:B39"/>
    <mergeCell ref="C36:C39"/>
    <mergeCell ref="D40:F40"/>
    <mergeCell ref="A65:G65"/>
    <mergeCell ref="A64:G64"/>
    <mergeCell ref="B46:B49"/>
    <mergeCell ref="C46:C49"/>
    <mergeCell ref="D50:F50"/>
    <mergeCell ref="B11:B14"/>
    <mergeCell ref="D15:F15"/>
    <mergeCell ref="H64:I64"/>
    <mergeCell ref="A62:K62"/>
    <mergeCell ref="J64:K64"/>
    <mergeCell ref="A63:K63"/>
    <mergeCell ref="C11:C14"/>
    <mergeCell ref="B16:B19"/>
    <mergeCell ref="C16:C19"/>
    <mergeCell ref="D20:F20"/>
    <mergeCell ref="B21:B24"/>
    <mergeCell ref="C21:C24"/>
    <mergeCell ref="D25:F25"/>
    <mergeCell ref="B51:B54"/>
    <mergeCell ref="C51:C54"/>
    <mergeCell ref="D55:F55"/>
    <mergeCell ref="G1:K1"/>
    <mergeCell ref="A2:K2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</mergeCells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2025-11-05T08:02:48Z</cp:lastPrinted>
  <dcterms:created xsi:type="dcterms:W3CDTF">2015-08-07T14:00:00Z</dcterms:created>
  <dcterms:modified xsi:type="dcterms:W3CDTF">2025-12-23T05:51:40Z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